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E150" i="1"/>
  <c r="D150" i="1" s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D39" i="1" s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<sst xmlns="http://schemas.openxmlformats.org/spreadsheetml/2006/main" count="554" uniqueCount="447">
  <si>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</si>
  <si>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</si>
  <si>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</si>
  <si>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</si>
  <si>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</si>
  <si>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</si>
  <si>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</si>
  <si>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</si>
  <si>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</si>
  <si>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</si>
  <si>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</si>
  <si>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</si>
  <si>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</si>
  <si>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</si>
  <si>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</si>
  <si>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</si>
  <si>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</si>
  <si>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</si>
  <si>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</si>
  <si>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</si>
  <si>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</si>
  <si>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</si>
  <si>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</si>
  <si>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</si>
  <si>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</si>
  <si>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</si>
  <si>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</si>
  <si>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</si>
  <si>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</si>
  <si>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</si>
  <si>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</si>
  <si>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</si>
  <si>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</si>
  <si>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</si>
  <si>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</si>
  <si>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</si>
  <si>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</si>
  <si>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</si>
  <si>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</si>
  <si>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</si>
  <si>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</si>
  <si>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</si>
  <si>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</si>
  <si>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</si>
  <si>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</si>
  <si>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</si>
  <si>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</si>
  <si>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</si>
  <si>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</si>
  <si>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</si>
  <si>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</si>
  <si>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</si>
  <si>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</si>
  <si>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</si>
  <si>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</si>
  <si>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</si>
  <si>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</si>
  <si>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</si>
  <si>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</si>
  <si>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</si>
  <si>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</si>
  <si>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</si>
  <si>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</si>
  <si>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</si>
  <si>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</si>
  <si>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</si>
  <si>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</si>
  <si>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</si>
  <si>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</si>
  <si>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</si>
  <si>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</si>
  <si>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</si>
  <si>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</si>
  <si>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</si>
  <si>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</si>
  <si>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</si>
  <si>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</si>
  <si>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</si>
  <si>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</si>
  <si>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</si>
  <si>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</si>
  <si>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</si>
  <si>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</si>
  <si>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</si>
  <si>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</si>
  <si>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</si>
  <si>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</si>
  <si>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</si>
  <si>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</si>
  <si>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</si>
  <si>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</si>
  <si>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</si>
  <si>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</si>
  <si>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</si>
  <si>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</si>
  <si>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</si>
  <si>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</si>
  <si>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</si>
  <si>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</si>
  <si>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</si>
  <si>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</si>
  <si>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</si>
  <si>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</si>
  <si>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</si>
  <si>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</si>
  <si>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</si>
  <si>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</si>
  <si>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</si>
  <si>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</si>
  <si>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</si>
  <si>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</si>
  <si>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</si>
  <si>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</si>
  <si>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</si>
  <si>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</si>
  <si>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</si>
  <si>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</si>
  <si>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</si>
  <si>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</si>
  <si>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</si>
  <si>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</si>
  <si>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</si>
  <si>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</si>
  <si>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</si>
  <si>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</si>
  <si>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</si>
  <si>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</si>
  <si>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</si>
  <si>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</si>
  <si>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</si>
  <si>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</si>
  <si>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</si>
  <si>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</si>
  <si>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</si>
  <si>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</si>
  <si>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</si>
  <si>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</si>
  <si>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</si>
  <si>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</si>
  <si>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</si>
  <si>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</si>
  <si>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</si>
  <si>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</si>
  <si>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</si>
  <si>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</si>
  <si>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</si>
  <si>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</si>
  <si>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</si>
  <si>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</si>
  <si>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</si>
  <si>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</si>
  <si>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</si>
  <si>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</si>
  <si>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</si>
  <si>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</si>
  <si>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</si>
  <si>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</si>
  <si>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</si>
  <si>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</si>
  <si>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</si>
  <si>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</si>
  <si>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</si>
  <si>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</si>
  <si>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</si>
  <si>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</si>
  <si>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</si>
  <si>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</si>
  <si>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</si>
  <si>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</si>
  <si>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</si>
  <si>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</si>
  <si>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</si>
  <si>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</si>
  <si>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</si>
  <si>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</si>
  <si>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</si>
  <si>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</si>
  <si>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</si>
  <si>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</si>
  <si>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</si>
  <si>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</si>
  <si>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</si>
  <si>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</si>
  <si>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</si>
  <si>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</si>
  <si>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</si>
  <si>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</si>
  <si>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</si>
  <si>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</si>
  <si>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</si>
  <si>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</si>
  <si>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</si>
  <si>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</si>
  <si>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</si>
  <si>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</si>
  <si>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</si>
  <si>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</si>
  <si>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</si>
  <si>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</si>
  <si>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</si>
  <si>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</si>
  <si>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</si>
  <si>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</si>
  <si>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</si>
  <si>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</si>
  <si>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</si>
  <si>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</si>
  <si>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</si>
  <si>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</si>
  <si>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</si>
  <si>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</si>
  <si>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</si>
  <si>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</si>
  <si>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</si>
  <si>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</si>
  <si>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</si>
  <si>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</si>
  <si>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</si>
  <si>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</si>
  <si>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</si>
  <si>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</si>
  <si>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</si>
  <si>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</si>
  <si>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</si>
  <si>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</si>
  <si>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</si>
  <si>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</si>
  <si>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</si>
  <si>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</si>
  <si>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</si>
  <si>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</si>
  <si>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</si>
  <si>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</si>
  <si>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</si>
  <si>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</si>
  <si>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</si>
  <si>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</si>
  <si>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</si>
  <si>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</si>
  <si>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</si>
  <si>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</si>
  <si>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</si>
  <si>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</si>
  <si>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</si>
  <si>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</si>
  <si>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</si>
  <si>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</si>
  <si>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</si>
  <si>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</si>
  <si>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</si>
  <si>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</si>
  <si>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</si>
  <si>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</si>
  <si>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</si>
  <si>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</si>
  <si>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</si>
  <si>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</si>
  <si>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</si>
  <si>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</si>
  <si>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</si>
  <si>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</si>
  <si>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</si>
  <si>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</si>
  <si>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</si>
  <si>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</si>
  <si>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</si>
  <si>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</si>
  <si>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</si>
  <si>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</si>
  <si>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</si>
  <si>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</si>
  <si>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</si>
  <si>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</si>
  <si>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</si>
  <si>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</si>
  <si>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</si>
  <si>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</si>
  <si>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</si>
  <si>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</si>
  <si>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</si>
  <si>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</si>
  <si>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</si>
  <si>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</si>
  <si>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</si>
  <si>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</si>
  <si>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</si>
  <si>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</si>
  <si>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</si>
  <si>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</si>
  <si>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</si>
  <si>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</si>
  <si>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</si>
  <si>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</si>
  <si>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</si>
  <si>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</si>
  <si>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</si>
  <si>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</si>
  <si>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</si>
  <si>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</si>
  <si>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</si>
  <si>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</si>
  <si>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</si>
  <si>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</si>
  <si>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</si>
  <si>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</si>
  <si>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</si>
  <si>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</si>
  <si>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</si>
  <si>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</si>
  <si>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</si>
  <si>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</si>
  <si>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</si>
  <si>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</si>
  <si>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</si>
  <si>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</si>
  <si>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</si>
  <si>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</si>
  <si>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</si>
  <si>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</si>
  <si>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</si>
  <si>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</si>
  <si>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</si>
  <si>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</si>
  <si>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</si>
  <si>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</si>
  <si>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</si>
  <si>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</si>
  <si>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</si>
  <si>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</si>
  <si>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</si>
  <si>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</si>
  <si>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</si>
  <si>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</si>
  <si>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</si>
  <si>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</si>
  <si>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</si>
  <si>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</si>
  <si>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</si>
  <si>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</si>
  <si>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</si>
  <si>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</si>
  <si>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</si>
  <si>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</si>
  <si>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</si>
  <si>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</si>
  <si>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</si>
  <si>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</si>
  <si>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</si>
  <si>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</si>
  <si>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</si>
  <si>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</si>
  <si>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</si>
  <si>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</si>
  <si>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</si>
  <si>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</si>
  <si>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</si>
  <si>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</si>
  <si>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</si>
  <si>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</si>
  <si>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</si>
  <si>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</si>
  <si>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</si>
  <si>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</si>
  <si>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</si>
  <si>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</si>
  <si>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</si>
  <si>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</si>
  <si>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</si>
  <si>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</si>
  <si>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</si>
  <si>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</si>
  <si>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</si>
  <si>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</si>
  <si>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</si>
  <si>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</si>
  <si>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</si>
  <si>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</si>
  <si>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</si>
  <si>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</si>
  <si>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</si>
  <si>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</si>
  <si>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</si>
  <si>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</si>
  <si>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</si>
  <si>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</si>
  <si>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</si>
  <si>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</si>
  <si>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</si>
  <si>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</si>
  <si>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</si>
  <si>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</si>
  <si>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</si>
  <si>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</si>
  <si>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</si>
  <si>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</si>
  <si>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</si>
  <si>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</si>
  <si>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</si>
  <si>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</si>
  <si>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</si>
  <si>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</si>
  <si>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</si>
  <si>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</si>
  <si>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</si>
  <si>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</si>
  <si>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</si>
  <si>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</si>
  <si>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</si>
  <si>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</si>
  <si>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</si>
  <si>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</si>
  <si>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</si>
  <si>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</si>
  <si>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</si>
  <si>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</si>
  <si>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</si>
  <si>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</si>
  <si>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</si>
  <si>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</si>
  <si>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</si>
  <si>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</si>
  <si>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</si>
  <si>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</si>
  <si>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</si>
  <si>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</si>
  <si>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</si>
  <si>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</si>
  <si>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</si>
  <si>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</si>
  <si>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</si>
  <si>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</si>
  <si>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</si>
  <si>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</si>
  <si>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</si>
  <si>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</si>
  <si>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</si>
  <si>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</si>
  <si>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</si>
  <si>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</si>
  <si>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</si>
  <si>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</si>
  <si>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</si>
  <si>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</si>
  <si>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2021      الى 30 / 9 / 2021    </t>
  </si>
  <si>
    <t xml:space="preserve">تقرير بالأصول الثابتة بتاريخ 30 /  9 /   2021م </t>
  </si>
  <si>
    <t>تقرير بالإلتزامات وصافي اًلأصول بتاريخ 30 /  9 /    2021م</t>
  </si>
  <si>
    <t xml:space="preserve">تقرير إيرادات ومصروفات البرامج والأنشطة المقيدة للفترة من 1 /  7 / 2021م      الى  30 / 9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</si>
</sst>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5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اسم لجنة التنمية: لجنة التنمية الاجتماعية الأهلية بالشيحية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صافي الأصول : (1046111.87)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رقم وتاريخ التسجيل  : التاريخ :1428/01/10هـ      ترخيص رقم 294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تاريخ التأسيس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1428/01/10هـ     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العنوان: القصيم - محافظة البكيرية - مركز الشيحية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الهاتف : 0538933670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0538933670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0538933670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0538933670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taen0077@gmail.com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0538933670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J12" sqref="J12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1046111.8700000001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 x14ac:dyDescent="0.2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 x14ac:dyDescent="0.25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 x14ac:dyDescent="0.2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 x14ac:dyDescent="0.25"/>
    <row r="5" spans="2:14" ht="30.75" customHeight="1" thickTop="1" x14ac:dyDescent="0.2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 x14ac:dyDescent="0.3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E16" sqref="E16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23.25" thickBot="1" x14ac:dyDescent="0.25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22.5" thickBot="1" x14ac:dyDescent="0.25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295000</v>
      </c>
      <c r="H10" s="219"/>
      <c r="I10" s="217"/>
      <c r="J10" s="219"/>
      <c r="K10" s="219"/>
      <c r="L10" s="219"/>
      <c r="N10" s="141">
        <f t="shared" si="0"/>
        <v>295000</v>
      </c>
      <c r="O10" s="141">
        <f t="shared" si="1"/>
        <v>0</v>
      </c>
      <c r="P10" s="141">
        <f t="shared" si="2"/>
        <v>295000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295000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295000</v>
      </c>
      <c r="O12" s="6">
        <f t="shared" si="1"/>
        <v>0</v>
      </c>
      <c r="P12" s="6">
        <f t="shared" si="2"/>
        <v>295000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17">
        <v>1500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1500</v>
      </c>
      <c r="O14" s="141">
        <f t="shared" si="1"/>
        <v>0</v>
      </c>
      <c r="P14" s="141">
        <f t="shared" si="2"/>
        <v>1500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1500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1500</v>
      </c>
      <c r="O19" s="6">
        <f t="shared" si="1"/>
        <v>0</v>
      </c>
      <c r="P19" s="6">
        <f t="shared" si="2"/>
        <v>1500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1500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295000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296500</v>
      </c>
      <c r="O26" s="9">
        <f t="shared" si="1"/>
        <v>0</v>
      </c>
      <c r="P26" s="9">
        <f t="shared" si="2"/>
        <v>296500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39" activePane="bottomRight" state="frozen"/>
      <selection pane="topRight" activeCell="M1" sqref="M1"/>
      <selection pane="bottomLeft" activeCell="A5" sqref="A5"/>
      <selection pane="bottomRight" activeCell="G247" sqref="G247"/>
    </sheetView>
  </sheetViews>
  <sheetFormatPr defaultRowHeight="14.25" x14ac:dyDescent="0.2"/>
  <cols>
    <col min="2" max="2" width="10.875" bestFit="1" customWidth="1"/>
    <col min="3" max="3" width="53.625" bestFit="1" customWidth="1"/>
    <col min="4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73813.490000000005</v>
      </c>
      <c r="E5" s="223">
        <f>E6</f>
        <v>12327.449999999999</v>
      </c>
      <c r="F5" s="224">
        <f>F210</f>
        <v>61486.04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12327.449999999999</v>
      </c>
      <c r="E6" s="226">
        <f>E7+E38+E134+E190</f>
        <v>12327.449999999999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5422.5</v>
      </c>
      <c r="E7" s="226">
        <f>E8+E17</f>
        <v>5422.5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5250</v>
      </c>
      <c r="E8" s="226">
        <f>SUM(E9:E16)</f>
        <v>5250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5250</v>
      </c>
      <c r="E9" s="226">
        <v>5250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172.5</v>
      </c>
      <c r="E17" s="226">
        <f>SUM(E18:E37)</f>
        <v>172.5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172.5</v>
      </c>
      <c r="E30" s="226">
        <v>172.5</v>
      </c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3338.46</v>
      </c>
      <c r="E38" s="226">
        <f>E39+E49+E88+E118</f>
        <v>3338.46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592.72</v>
      </c>
      <c r="E39" s="226">
        <f>SUM(E40:E48)</f>
        <v>592.72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40.25</v>
      </c>
      <c r="E40" s="226">
        <v>40.25</v>
      </c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552.47</v>
      </c>
      <c r="E42" s="226">
        <v>552.47</v>
      </c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2745.7400000000002</v>
      </c>
      <c r="E88" s="226">
        <f>SUM(E89:E93,E97:E100,E109,E113)</f>
        <v>2745.7400000000002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1972.65</v>
      </c>
      <c r="E89" s="226">
        <v>1972.65</v>
      </c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157.63</v>
      </c>
      <c r="E90" s="226">
        <v>157.63</v>
      </c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615.46</v>
      </c>
      <c r="E91" s="226">
        <v>615.46</v>
      </c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3566.4900000000002</v>
      </c>
      <c r="E134" s="226">
        <f>SUM(E135,E137,E144,E150,E155,E157,E159,E161,E163,E165,E167,E169,E171,E183)</f>
        <v>3566.4900000000002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2225</v>
      </c>
      <c r="E150" s="226">
        <f>SUM(E151:E154)</f>
        <v>2225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2225</v>
      </c>
      <c r="E152" s="226">
        <v>2225</v>
      </c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36.78</v>
      </c>
      <c r="E161" s="226">
        <f>E162</f>
        <v>36.78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36.78</v>
      </c>
      <c r="E162" s="226">
        <v>36.78</v>
      </c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156.78</v>
      </c>
      <c r="E163" s="226">
        <f>E164</f>
        <v>156.78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156.78</v>
      </c>
      <c r="E164" s="226">
        <v>156.78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140.68</v>
      </c>
      <c r="E165" s="226">
        <f>E166</f>
        <v>140.68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140.68</v>
      </c>
      <c r="E166" s="226">
        <v>140.68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863.5</v>
      </c>
      <c r="E167" s="226">
        <f>E168</f>
        <v>863.5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863.5</v>
      </c>
      <c r="E168" s="226">
        <v>863.5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143.75</v>
      </c>
      <c r="E171" s="226">
        <f>SUM(E172:E182)</f>
        <v>143.75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143.75</v>
      </c>
      <c r="E172" s="226">
        <v>143.75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61486.04</v>
      </c>
      <c r="E210" s="228"/>
      <c r="F210" s="227">
        <f>SUM(F211,F249)</f>
        <v>61486.04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61486.04</v>
      </c>
      <c r="E211" s="232"/>
      <c r="F211" s="227">
        <f>SUM(F212,F214,F223,F232,F238)</f>
        <v>61486.04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61486.04</v>
      </c>
      <c r="E238" s="232"/>
      <c r="F238" s="227">
        <f>SUM(F239:F248)</f>
        <v>61486.04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28853</v>
      </c>
      <c r="E240" s="232"/>
      <c r="F240" s="227">
        <v>28853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28183.040000000001</v>
      </c>
      <c r="E244" s="232"/>
      <c r="F244" s="227">
        <v>28183.040000000001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4450</v>
      </c>
      <c r="E245" s="232"/>
      <c r="F245" s="227">
        <v>4450</v>
      </c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73813.490000000005</v>
      </c>
      <c r="E293" s="243">
        <f>E5</f>
        <v>12327.449999999999</v>
      </c>
      <c r="F293" s="243">
        <f>F210</f>
        <v>61486.04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5" workbookViewId="0">
      <selection activeCell="D39" sqref="D39"/>
    </sheetView>
  </sheetViews>
  <sheetFormatPr defaultRowHeight="14.25" x14ac:dyDescent="0.2"/>
  <cols>
    <col min="3" max="3" width="36.625" bestFit="1" customWidth="1"/>
    <col min="4" max="5" width="10.875" bestFit="1" customWidth="1"/>
    <col min="6" max="6" width="17.625" customWidth="1"/>
  </cols>
  <sheetData>
    <row r="2" spans="2:6" ht="20.25" x14ac:dyDescent="0.3">
      <c r="B2" s="284" t="s">
        <v>444</v>
      </c>
      <c r="C2" s="284"/>
      <c r="D2" s="284"/>
      <c r="E2" s="284"/>
      <c r="F2" s="284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03">
        <v>684765.96</v>
      </c>
      <c r="E7" s="204">
        <v>468602.96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684765.96</v>
      </c>
      <c r="E15" s="161">
        <f>SUM(E7:E14)</f>
        <v>468602.96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10">
        <v>280288</v>
      </c>
      <c r="E17" s="211">
        <v>270198</v>
      </c>
      <c r="F17" s="160"/>
    </row>
    <row r="18" spans="2:6" ht="21" customHeight="1" x14ac:dyDescent="0.2">
      <c r="B18" s="207">
        <v>122</v>
      </c>
      <c r="C18" s="208" t="s">
        <v>54</v>
      </c>
      <c r="D18" s="210">
        <v>5750</v>
      </c>
      <c r="E18" s="211">
        <v>5750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>
        <v>331293</v>
      </c>
      <c r="E20" s="211">
        <v>331293</v>
      </c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617331</v>
      </c>
      <c r="E22" s="161">
        <f>SUM(E17:E21)</f>
        <v>607241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2" t="s">
        <v>425</v>
      </c>
      <c r="C33" s="283"/>
      <c r="D33" s="166">
        <f>D15+D22+D31</f>
        <v>1302096.96</v>
      </c>
      <c r="E33" s="166">
        <f>E15+E22+E31</f>
        <v>1075843.96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9" zoomScale="96" zoomScaleNormal="96" workbookViewId="0">
      <selection activeCell="E33" sqref="E33"/>
    </sheetView>
  </sheetViews>
  <sheetFormatPr defaultRowHeight="14.25" x14ac:dyDescent="0.2"/>
  <cols>
    <col min="3" max="3" width="8.125" bestFit="1" customWidth="1"/>
    <col min="4" max="4" width="33.375" customWidth="1"/>
    <col min="5" max="5" width="11.375" bestFit="1" customWidth="1"/>
    <col min="6" max="6" width="12.375" bestFit="1" customWidth="1"/>
    <col min="7" max="7" width="23.375" customWidth="1"/>
  </cols>
  <sheetData>
    <row r="2" spans="3:7" ht="20.25" x14ac:dyDescent="0.3">
      <c r="C2" s="284" t="s">
        <v>445</v>
      </c>
      <c r="D2" s="284"/>
      <c r="E2" s="284"/>
      <c r="F2" s="284"/>
      <c r="G2" s="284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255985.09</v>
      </c>
      <c r="F19" s="211">
        <v>252418.6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255985.09</v>
      </c>
      <c r="F22" s="161">
        <f>SUM(F15:F21)</f>
        <v>252418.6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318987.96000000002</v>
      </c>
      <c r="F25" s="204">
        <v>85474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727123.91</v>
      </c>
      <c r="F26" s="204">
        <v>737951.36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27.75" x14ac:dyDescent="0.2">
      <c r="C28" s="112"/>
      <c r="D28" s="113" t="s">
        <v>432</v>
      </c>
      <c r="E28" s="164">
        <f>SUM(E25:E27)</f>
        <v>1046111.8700000001</v>
      </c>
      <c r="F28" s="164">
        <v>823425.36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2" t="s">
        <v>433</v>
      </c>
      <c r="D30" s="283"/>
      <c r="E30" s="166">
        <f>E13+E22+E28</f>
        <v>1302096.9600000002</v>
      </c>
      <c r="F30" s="166">
        <f>F13+F22+F28</f>
        <v>1075843.96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5" t="s">
        <v>176</v>
      </c>
      <c r="C3" s="285"/>
      <c r="D3" s="285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25" zoomScale="80" zoomScaleNormal="80" workbookViewId="0">
      <selection activeCell="H40" sqref="H40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61486.04</v>
      </c>
      <c r="E32" s="117"/>
      <c r="F32" s="123">
        <v>31105</v>
      </c>
      <c r="G32" s="126" t="s">
        <v>142</v>
      </c>
      <c r="H32" s="175">
        <f>'تقرير الايرادات والتبرعات '!G10</f>
        <v>295000</v>
      </c>
      <c r="J32" s="140">
        <f t="shared" si="0"/>
        <v>233513.96</v>
      </c>
      <c r="K32" s="244">
        <f>SUM(H33:H42)</f>
        <v>295000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28853</v>
      </c>
      <c r="E34" s="117"/>
      <c r="F34" s="124">
        <v>31105002</v>
      </c>
      <c r="G34" s="125" t="s">
        <v>146</v>
      </c>
      <c r="H34" s="175">
        <v>120000</v>
      </c>
      <c r="J34" s="140">
        <f t="shared" si="0"/>
        <v>91147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28183.040000000001</v>
      </c>
      <c r="E38" s="117"/>
      <c r="F38" s="124">
        <v>31105006</v>
      </c>
      <c r="G38" s="125" t="s">
        <v>154</v>
      </c>
      <c r="H38" s="175">
        <v>150000</v>
      </c>
      <c r="J38" s="140">
        <f t="shared" si="0"/>
        <v>121816.95999999999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4450</v>
      </c>
      <c r="E39" s="117"/>
      <c r="F39" s="124">
        <v>31105007</v>
      </c>
      <c r="G39" s="125" t="s">
        <v>156</v>
      </c>
      <c r="H39" s="175">
        <v>25000</v>
      </c>
      <c r="J39" s="140">
        <f t="shared" si="0"/>
        <v>20550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61486.04</v>
      </c>
      <c r="E48" s="119"/>
      <c r="F48" s="128"/>
      <c r="G48" s="50" t="s">
        <v>42</v>
      </c>
      <c r="H48" s="177">
        <f>H7+H8+H17+H26+H32+H43</f>
        <v>295000</v>
      </c>
      <c r="J48" s="51">
        <f>H48-D48</f>
        <v>233513.96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85474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318987.95999999996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yosef</cp:lastModifiedBy>
  <cp:lastPrinted>2019-04-10T08:14:35Z</cp:lastPrinted>
  <dcterms:created xsi:type="dcterms:W3CDTF">2019-03-19T22:52:13Z</dcterms:created>
  <dcterms:modified xsi:type="dcterms:W3CDTF">2022-05-07T20:44:24Z</dcterms:modified>
</cp:coreProperties>
</file>